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C69" lockStructure="1" lockWindows="1"/>
  <bookViews>
    <workbookView xWindow="45" yWindow="120" windowWidth="19170" windowHeight="11985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Sheet1!$A$1:$Q$31</definedName>
  </definedNames>
  <calcPr calcId="144525"/>
</workbook>
</file>

<file path=xl/calcChain.xml><?xml version="1.0" encoding="utf-8"?>
<calcChain xmlns="http://schemas.openxmlformats.org/spreadsheetml/2006/main">
  <c r="O9" i="1" l="1"/>
  <c r="D22" i="1"/>
  <c r="B28" i="1" l="1"/>
  <c r="G28" i="1" s="1"/>
  <c r="I28" i="1" s="1"/>
  <c r="I22" i="1"/>
  <c r="I20" i="1"/>
  <c r="I18" i="1"/>
  <c r="I16" i="1"/>
  <c r="G14" i="1"/>
  <c r="G25" i="1" l="1"/>
  <c r="H26" i="1" s="1"/>
  <c r="I14" i="1"/>
  <c r="I25" i="1" s="1"/>
  <c r="G30" i="1" l="1"/>
  <c r="G26" i="1"/>
  <c r="D26" i="1"/>
  <c r="H25" i="1"/>
  <c r="I30" i="1"/>
  <c r="H30" i="1" s="1"/>
</calcChain>
</file>

<file path=xl/sharedStrings.xml><?xml version="1.0" encoding="utf-8"?>
<sst xmlns="http://schemas.openxmlformats.org/spreadsheetml/2006/main" count="26" uniqueCount="26">
  <si>
    <t>Weight and Balance Calculations</t>
  </si>
  <si>
    <t>Pilot:</t>
  </si>
  <si>
    <t>Item:</t>
  </si>
  <si>
    <t xml:space="preserve">Weight </t>
  </si>
  <si>
    <t xml:space="preserve">Arm </t>
  </si>
  <si>
    <t>Moment</t>
  </si>
  <si>
    <t>CFI:</t>
  </si>
  <si>
    <t>(lbs.)</t>
  </si>
  <si>
    <t>(in.)</t>
  </si>
  <si>
    <t>Basic Empty Weight</t>
  </si>
  <si>
    <t>Fuel</t>
  </si>
  <si>
    <t>gal @ 6.0lbs.</t>
  </si>
  <si>
    <t xml:space="preserve">Pilot </t>
  </si>
  <si>
    <t>Front Passenger</t>
  </si>
  <si>
    <t>Rear Passengers</t>
  </si>
  <si>
    <t>Date:</t>
  </si>
  <si>
    <t>Takeoff Weight and Moment</t>
  </si>
  <si>
    <t xml:space="preserve">Estimated Fuel Burn </t>
  </si>
  <si>
    <t>hrs @ 13 gal/hr.</t>
  </si>
  <si>
    <t>gal @ 6.0lbs./gal.</t>
  </si>
  <si>
    <t>Estimated Landing Weight</t>
  </si>
  <si>
    <t>(in-lbs/1000)</t>
  </si>
  <si>
    <t>y</t>
  </si>
  <si>
    <t>x</t>
  </si>
  <si>
    <t>1968 Cessna C172I - N35441</t>
  </si>
  <si>
    <t>Baggage Area: 120lbs.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</si>
</sst>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Eras Medium ITC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2" borderId="0" xfId="0" applyFont="1" applyFill="1" applyProtection="1">
      <protection locked="0"/>
    </xf>
    <xf numFmtId="164" fontId="0" fillId="0" borderId="0" xfId="0" applyNumberFormat="1" applyFont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2" borderId="0" xfId="0" applyNumberFormat="1" applyFont="1" applyFill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Fill="1"/>
    <xf numFmtId="2" fontId="0" fillId="0" borderId="0" xfId="0" applyNumberFormat="1" applyFont="1" applyAlignment="1">
      <alignment horizontal="left"/>
    </xf>
    <xf numFmtId="164" fontId="0" fillId="2" borderId="0" xfId="0" applyNumberFormat="1" applyFont="1" applyFill="1" applyProtection="1">
      <protection locked="0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6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Sheet1!$M$13:$M$18</c:f>
              <c:numCache>
                <c:formatCode>General</c:formatCode>
                <c:ptCount val="6"/>
                <c:pt idx="0">
                  <c:v>52.5</c:v>
                </c:pt>
                <c:pt idx="1">
                  <c:v>67.8</c:v>
                </c:pt>
                <c:pt idx="2">
                  <c:v>88.3</c:v>
                </c:pt>
                <c:pt idx="3">
                  <c:v>109</c:v>
                </c:pt>
                <c:pt idx="4">
                  <c:v>70.5</c:v>
                </c:pt>
              </c:numCache>
            </c:numRef>
          </c:xVal>
          <c:yVal>
            <c:numRef>
              <c:f>Sheet1!$L$13:$L$18</c:f>
              <c:numCache>
                <c:formatCode>General</c:formatCode>
                <c:ptCount val="6"/>
                <c:pt idx="0">
                  <c:v>1500</c:v>
                </c:pt>
                <c:pt idx="1">
                  <c:v>1955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</c:ser>
        <c:ser>
          <c:idx val="0"/>
          <c:order val="1"/>
          <c:marker>
            <c:symbol val="square"/>
            <c:size val="10"/>
            <c:spPr>
              <a:solidFill>
                <a:schemeClr val="accent6"/>
              </a:solidFill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400" i="0"/>
                    </a:pPr>
                    <a:r>
                      <a:rPr lang="en-US" sz="1400" b="1" i="0">
                        <a:solidFill>
                          <a:schemeClr val="accent6"/>
                        </a:solidFill>
                      </a:rPr>
                      <a:t>Takeoff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Sheet1!$I$25</c:f>
              <c:numCache>
                <c:formatCode>0.0</c:formatCode>
                <c:ptCount val="1"/>
                <c:pt idx="0">
                  <c:v>49.821359999999999</c:v>
                </c:pt>
              </c:numCache>
            </c:numRef>
          </c:xVal>
          <c:yVal>
            <c:numRef>
              <c:f>Sheet1!$G$25</c:f>
              <c:numCache>
                <c:formatCode>0.0</c:formatCode>
                <c:ptCount val="1"/>
                <c:pt idx="0">
                  <c:v>1331</c:v>
                </c:pt>
              </c:numCache>
            </c:numRef>
          </c:yVal>
          <c:smooth val="0"/>
        </c:ser>
        <c:ser>
          <c:idx val="1"/>
          <c:order val="2"/>
          <c:dPt>
            <c:idx val="0"/>
            <c:marker>
              <c:symbol val="square"/>
              <c:size val="10"/>
            </c:marker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accent2"/>
                        </a:solidFill>
                      </a:rPr>
                      <a:t>Landing</a:t>
                    </a:r>
                    <a:r>
                      <a:rPr 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Sheet1!$I$30</c:f>
              <c:numCache>
                <c:formatCode>0.0</c:formatCode>
                <c:ptCount val="1"/>
                <c:pt idx="0">
                  <c:v>49.821359999999999</c:v>
                </c:pt>
              </c:numCache>
            </c:numRef>
          </c:xVal>
          <c:yVal>
            <c:numRef>
              <c:f>Sheet1!$G$30</c:f>
              <c:numCache>
                <c:formatCode>0.0</c:formatCode>
                <c:ptCount val="1"/>
                <c:pt idx="0">
                  <c:v>1331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50880"/>
        <c:axId val="144246272"/>
      </c:scatterChart>
      <c:valAx>
        <c:axId val="143850880"/>
        <c:scaling>
          <c:orientation val="minMax"/>
          <c:max val="155"/>
          <c:min val="55"/>
        </c:scaling>
        <c:delete val="0"/>
        <c:axPos val="b"/>
        <c:majorGridlines/>
        <c:minorGridlines>
          <c:spPr>
            <a:effectLst>
              <a:outerShdw blurRad="177800" dist="50800" dir="5400000" algn="ctr" rotWithShape="0">
                <a:srgbClr val="000000">
                  <a:alpha val="62000"/>
                </a:srgbClr>
              </a:outerShdw>
            </a:effectLst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Moment</a:t>
                </a:r>
                <a:r>
                  <a:rPr lang="en-US" sz="1400" baseline="0"/>
                  <a:t> (in-lbs /1000)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</c:spPr>
        <c:crossAx val="144246272"/>
        <c:crossesAt val="0"/>
        <c:crossBetween val="midCat"/>
        <c:majorUnit val="5"/>
        <c:minorUnit val="1"/>
      </c:valAx>
      <c:valAx>
        <c:axId val="144246272"/>
        <c:scaling>
          <c:orientation val="minMax"/>
          <c:max val="3200"/>
          <c:min val="18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Gross</a:t>
                </a:r>
                <a:r>
                  <a:rPr lang="en-US" sz="1400" baseline="0"/>
                  <a:t> Weight (lbs)</a:t>
                </a:r>
              </a:p>
            </c:rich>
          </c:tx>
          <c:layout/>
          <c:overlay val="0"/>
          <c:spPr>
            <a:effectLst>
              <a:innerShdw blurRad="63500" dist="50800" dir="16200000">
                <a:schemeClr val="bg2">
                  <a:lumMod val="75000"/>
                  <a:alpha val="50000"/>
                </a:schemeClr>
              </a:innerShdw>
            </a:effectLst>
          </c:spPr>
        </c:title>
        <c:numFmt formatCode="0" sourceLinked="0"/>
        <c:majorTickMark val="none"/>
        <c:minorTickMark val="none"/>
        <c:tickLblPos val="nextTo"/>
        <c:crossAx val="143850880"/>
        <c:crosses val="autoZero"/>
        <c:crossBetween val="midCat"/>
        <c:majorUnit val="100"/>
        <c:minorUnit val="20"/>
      </c:valAx>
    </c:plotArea>
    <c:plotVisOnly val="1"/>
    <c:dispBlanksAs val="gap"/>
    <c:showDLblsOverMax val="0"/>
  </c:chart>
  <c:spPr>
    <a:solidFill>
      <a:schemeClr val="bg1"/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Sheet1!$M$13:$M$18</c:f>
              <c:numCache>
                <c:formatCode>General</c:formatCode>
                <c:ptCount val="6"/>
                <c:pt idx="0">
                  <c:v>52.5</c:v>
                </c:pt>
                <c:pt idx="1">
                  <c:v>67.8</c:v>
                </c:pt>
                <c:pt idx="2">
                  <c:v>88.3</c:v>
                </c:pt>
                <c:pt idx="3">
                  <c:v>109</c:v>
                </c:pt>
                <c:pt idx="4">
                  <c:v>70.5</c:v>
                </c:pt>
              </c:numCache>
            </c:numRef>
          </c:xVal>
          <c:yVal>
            <c:numRef>
              <c:f>Sheet1!$L$13:$L$18</c:f>
              <c:numCache>
                <c:formatCode>General</c:formatCode>
                <c:ptCount val="6"/>
                <c:pt idx="0">
                  <c:v>1500</c:v>
                </c:pt>
                <c:pt idx="1">
                  <c:v>1955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</c:ser>
        <c:ser>
          <c:idx val="0"/>
          <c:order val="1"/>
          <c:marker>
            <c:symbol val="square"/>
            <c:size val="10"/>
            <c:spPr>
              <a:solidFill>
                <a:schemeClr val="accent3">
                  <a:lumMod val="50000"/>
                </a:schemeClr>
              </a:solidFill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400" i="0"/>
                    </a:pPr>
                    <a:r>
                      <a:rPr lang="en-US" sz="1400" b="1" i="0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t>Takeoff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Sheet1!$I$25</c:f>
              <c:numCache>
                <c:formatCode>0.0</c:formatCode>
                <c:ptCount val="1"/>
                <c:pt idx="0">
                  <c:v>49.821359999999999</c:v>
                </c:pt>
              </c:numCache>
            </c:numRef>
          </c:xVal>
          <c:yVal>
            <c:numRef>
              <c:f>Sheet1!$G$25</c:f>
              <c:numCache>
                <c:formatCode>0.0</c:formatCode>
                <c:ptCount val="1"/>
                <c:pt idx="0">
                  <c:v>1331</c:v>
                </c:pt>
              </c:numCache>
            </c:numRef>
          </c:yVal>
          <c:smooth val="0"/>
        </c:ser>
        <c:ser>
          <c:idx val="1"/>
          <c:order val="2"/>
          <c:marker>
            <c:spPr>
              <a:solidFill>
                <a:srgbClr val="C00000"/>
              </a:solidFill>
            </c:spPr>
          </c:marker>
          <c:dPt>
            <c:idx val="0"/>
            <c:marker>
              <c:symbol val="square"/>
              <c:size val="10"/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rgbClr val="C00000"/>
                        </a:solidFill>
                      </a:rPr>
                      <a:t>Landing</a:t>
                    </a:r>
                    <a:r>
                      <a:rPr 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Sheet1!$I$30</c:f>
              <c:numCache>
                <c:formatCode>0.0</c:formatCode>
                <c:ptCount val="1"/>
                <c:pt idx="0">
                  <c:v>49.821359999999999</c:v>
                </c:pt>
              </c:numCache>
            </c:numRef>
          </c:xVal>
          <c:yVal>
            <c:numRef>
              <c:f>Sheet1!$G$30</c:f>
              <c:numCache>
                <c:formatCode>0.0</c:formatCode>
                <c:ptCount val="1"/>
                <c:pt idx="0">
                  <c:v>1331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89696"/>
        <c:axId val="145791616"/>
      </c:scatterChart>
      <c:valAx>
        <c:axId val="145789696"/>
        <c:scaling>
          <c:orientation val="minMax"/>
          <c:max val="115"/>
          <c:min val="45"/>
        </c:scaling>
        <c:delete val="0"/>
        <c:axPos val="b"/>
        <c:majorGridlines>
          <c:spPr>
            <a:effectLst>
              <a:innerShdw blurRad="63500" dist="50800" dir="13500000">
                <a:schemeClr val="accent5">
                  <a:lumMod val="40000"/>
                  <a:lumOff val="60000"/>
                  <a:alpha val="50000"/>
                </a:schemeClr>
              </a:innerShdw>
            </a:effectLst>
          </c:spPr>
        </c:majorGridlines>
        <c:minorGridlines>
          <c:spPr>
            <a:ln>
              <a:gradFill>
                <a:gsLst>
                  <a:gs pos="3000">
                    <a:schemeClr val="accent1">
                      <a:tint val="66000"/>
                      <a:satMod val="160000"/>
                      <a:lumMod val="83000"/>
                      <a:alpha val="85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6000000" scaled="0"/>
              </a:gradFill>
            </a:ln>
            <a:effectLst>
              <a:glow rad="63500">
                <a:schemeClr val="accent5">
                  <a:lumMod val="40000"/>
                  <a:lumOff val="60000"/>
                  <a:alpha val="40000"/>
                </a:schemeClr>
              </a:glow>
              <a:softEdge rad="0"/>
            </a:effectLst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Moment</a:t>
                </a:r>
                <a:r>
                  <a:rPr lang="en-US" sz="1400" baseline="0"/>
                  <a:t> (in-lbs /1000)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</c:spPr>
        <c:crossAx val="145791616"/>
        <c:crossesAt val="0"/>
        <c:crossBetween val="midCat"/>
        <c:majorUnit val="5"/>
        <c:minorUnit val="1"/>
      </c:valAx>
      <c:valAx>
        <c:axId val="145791616"/>
        <c:scaling>
          <c:orientation val="minMax"/>
          <c:max val="2400"/>
          <c:min val="15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Gross</a:t>
                </a:r>
                <a:r>
                  <a:rPr lang="en-US" sz="1400" baseline="0"/>
                  <a:t> Weight (lbs)</a:t>
                </a:r>
              </a:p>
            </c:rich>
          </c:tx>
          <c:layout/>
          <c:overlay val="0"/>
          <c:spPr>
            <a:effectLst>
              <a:innerShdw blurRad="63500" dist="50800" dir="16200000">
                <a:schemeClr val="bg2">
                  <a:lumMod val="75000"/>
                  <a:alpha val="50000"/>
                </a:schemeClr>
              </a:innerShdw>
            </a:effectLst>
          </c:spPr>
        </c:title>
        <c:numFmt formatCode="0" sourceLinked="0"/>
        <c:majorTickMark val="none"/>
        <c:minorTickMark val="none"/>
        <c:tickLblPos val="nextTo"/>
        <c:crossAx val="145789696"/>
        <c:crosses val="autoZero"/>
        <c:crossBetween val="midCat"/>
        <c:majorUnit val="100"/>
        <c:minorUnit val="20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5</xdr:col>
      <xdr:colOff>219075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0"/>
          <a:ext cx="2152647" cy="1162050"/>
        </a:xfrm>
        <a:prstGeom prst="rect">
          <a:avLst/>
        </a:prstGeom>
      </xdr:spPr>
    </xdr:pic>
    <xdr:clientData/>
  </xdr:twoCellAnchor>
  <xdr:absoluteAnchor>
    <xdr:pos x="4172601" y="1781175"/>
    <xdr:ext cx="3753013" cy="385884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"/>
  <sheetViews>
    <sheetView windowProtection="1" tabSelected="1" zoomScaleNormal="100" workbookViewId="0">
      <selection activeCell="B9" sqref="B9:C9"/>
    </sheetView>
  </sheetViews>
  <sheetFormatPr defaultRowHeight="15" x14ac:dyDescent="0.25"/>
  <cols>
    <col min="1" max="1" width="7.85546875" customWidth="1"/>
    <col min="2" max="2" width="10.140625" customWidth="1"/>
    <col min="3" max="3" width="4.7109375" customWidth="1"/>
    <col min="4" max="4" width="2.42578125" customWidth="1"/>
    <col min="5" max="5" width="3.85546875" customWidth="1"/>
    <col min="6" max="6" width="4" customWidth="1"/>
    <col min="7" max="7" width="8.5703125" customWidth="1"/>
    <col min="8" max="8" width="5.85546875" customWidth="1"/>
    <col min="9" max="9" width="10.28515625" customWidth="1"/>
    <col min="10" max="10" width="2.5703125" customWidth="1"/>
    <col min="11" max="11" width="4" customWidth="1"/>
    <col min="12" max="12" width="10.42578125" customWidth="1"/>
    <col min="13" max="13" width="7.85546875" customWidth="1"/>
    <col min="14" max="14" width="12" customWidth="1"/>
    <col min="15" max="15" width="12.28515625" bestFit="1" customWidth="1"/>
  </cols>
  <sheetData>
    <row r="3" spans="1:15" ht="15.75" x14ac:dyDescent="0.25">
      <c r="G3" s="26" t="s">
        <v>0</v>
      </c>
    </row>
    <row r="4" spans="1:15" ht="15.75" x14ac:dyDescent="0.25">
      <c r="G4" s="27"/>
    </row>
    <row r="5" spans="1:15" ht="15.75" x14ac:dyDescent="0.25">
      <c r="G5" s="28" t="s">
        <v>24</v>
      </c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</row>
    <row r="7" spans="1:15" x14ac:dyDescent="0.25">
      <c r="C7" s="25"/>
      <c r="D7" s="25"/>
      <c r="E7" s="25"/>
      <c r="F7" s="25"/>
      <c r="G7" s="25"/>
      <c r="H7" s="25"/>
      <c r="I7" s="25"/>
    </row>
    <row r="8" spans="1:15" x14ac:dyDescent="0.25">
      <c r="F8" s="25"/>
      <c r="G8" s="25"/>
      <c r="H8" s="25"/>
      <c r="I8" s="25"/>
    </row>
    <row r="9" spans="1:15" x14ac:dyDescent="0.25">
      <c r="A9" s="8" t="s">
        <v>1</v>
      </c>
      <c r="B9" s="29"/>
      <c r="C9" s="29"/>
      <c r="D9" s="5"/>
      <c r="E9" s="8" t="s">
        <v>6</v>
      </c>
      <c r="F9" s="29"/>
      <c r="G9" s="29"/>
      <c r="H9" s="5"/>
      <c r="I9" s="5"/>
      <c r="N9" s="6" t="s">
        <v>15</v>
      </c>
      <c r="O9" s="7">
        <f ca="1">TODAY()</f>
        <v>41203</v>
      </c>
    </row>
    <row r="10" spans="1:15" x14ac:dyDescent="0.25">
      <c r="A10" s="5"/>
      <c r="B10" s="5"/>
      <c r="C10" s="5"/>
      <c r="D10" s="5"/>
      <c r="E10" s="5"/>
      <c r="F10" s="5"/>
      <c r="G10" s="3" t="s">
        <v>3</v>
      </c>
      <c r="H10" s="3" t="s">
        <v>4</v>
      </c>
      <c r="I10" s="3" t="s">
        <v>5</v>
      </c>
    </row>
    <row r="11" spans="1:15" ht="15.75" thickBot="1" x14ac:dyDescent="0.3">
      <c r="A11" s="4" t="s">
        <v>2</v>
      </c>
      <c r="B11" s="9"/>
      <c r="C11" s="9"/>
      <c r="D11" s="9"/>
      <c r="E11" s="9"/>
      <c r="F11" s="10"/>
      <c r="G11" s="34" t="s">
        <v>7</v>
      </c>
      <c r="H11" s="35" t="s">
        <v>8</v>
      </c>
      <c r="I11" s="35" t="s">
        <v>21</v>
      </c>
    </row>
    <row r="12" spans="1:15" x14ac:dyDescent="0.25">
      <c r="A12" s="30" t="s">
        <v>9</v>
      </c>
      <c r="B12" s="5"/>
      <c r="C12" s="5"/>
      <c r="D12" s="5"/>
      <c r="E12" s="5"/>
      <c r="F12" s="5"/>
      <c r="G12" s="14">
        <v>1331</v>
      </c>
      <c r="H12" s="14">
        <v>37.54</v>
      </c>
      <c r="I12" s="15">
        <v>49.821359999999999</v>
      </c>
      <c r="L12" s="2" t="s">
        <v>22</v>
      </c>
      <c r="M12" s="2" t="s">
        <v>23</v>
      </c>
    </row>
    <row r="13" spans="1:15" x14ac:dyDescent="0.25">
      <c r="A13" s="31"/>
      <c r="B13" s="5"/>
      <c r="C13" s="5"/>
      <c r="D13" s="5"/>
      <c r="E13" s="5"/>
      <c r="F13" s="5"/>
      <c r="G13" s="11"/>
      <c r="H13" s="11"/>
      <c r="I13" s="12"/>
      <c r="L13">
        <v>1500</v>
      </c>
      <c r="M13">
        <v>52.5</v>
      </c>
    </row>
    <row r="14" spans="1:15" x14ac:dyDescent="0.25">
      <c r="A14" s="31" t="s">
        <v>10</v>
      </c>
      <c r="B14" s="13"/>
      <c r="C14" s="5" t="s">
        <v>11</v>
      </c>
      <c r="D14" s="5"/>
      <c r="E14" s="5"/>
      <c r="F14" s="5"/>
      <c r="G14" s="14">
        <f>B14*6</f>
        <v>0</v>
      </c>
      <c r="H14" s="14">
        <v>46.59</v>
      </c>
      <c r="I14" s="15">
        <f>G14*H14/1000</f>
        <v>0</v>
      </c>
      <c r="L14">
        <v>1955</v>
      </c>
      <c r="M14">
        <v>67.8</v>
      </c>
    </row>
    <row r="15" spans="1:15" x14ac:dyDescent="0.25">
      <c r="A15" s="31"/>
      <c r="B15" s="5"/>
      <c r="C15" s="5"/>
      <c r="D15" s="5"/>
      <c r="E15" s="5"/>
      <c r="F15" s="5"/>
      <c r="G15" s="14"/>
      <c r="H15" s="14"/>
      <c r="I15" s="15"/>
      <c r="L15">
        <v>2300</v>
      </c>
      <c r="M15">
        <v>88.3</v>
      </c>
    </row>
    <row r="16" spans="1:15" x14ac:dyDescent="0.25">
      <c r="A16" s="31" t="s">
        <v>12</v>
      </c>
      <c r="B16" s="5"/>
      <c r="C16" s="5"/>
      <c r="D16" s="5"/>
      <c r="E16" s="5"/>
      <c r="F16" s="5"/>
      <c r="G16" s="16"/>
      <c r="H16" s="14">
        <v>40</v>
      </c>
      <c r="I16" s="15">
        <f>$G16*H16/1000</f>
        <v>0</v>
      </c>
      <c r="L16">
        <v>2300</v>
      </c>
      <c r="M16">
        <v>109</v>
      </c>
    </row>
    <row r="17" spans="1:13" x14ac:dyDescent="0.25">
      <c r="A17" s="31"/>
      <c r="B17" s="5"/>
      <c r="C17" s="5"/>
      <c r="D17" s="5"/>
      <c r="E17" s="5"/>
      <c r="F17" s="5"/>
      <c r="G17" s="14"/>
      <c r="H17" s="14"/>
      <c r="I17" s="15"/>
      <c r="L17">
        <v>1500</v>
      </c>
      <c r="M17">
        <v>70.5</v>
      </c>
    </row>
    <row r="18" spans="1:13" x14ac:dyDescent="0.25">
      <c r="A18" s="31" t="s">
        <v>13</v>
      </c>
      <c r="B18" s="5"/>
      <c r="C18" s="5"/>
      <c r="D18" s="5"/>
      <c r="E18" s="5"/>
      <c r="F18" s="5"/>
      <c r="G18" s="16"/>
      <c r="H18" s="14">
        <v>40</v>
      </c>
      <c r="I18" s="15">
        <f>$G18*H18/1000</f>
        <v>0</v>
      </c>
    </row>
    <row r="19" spans="1:13" x14ac:dyDescent="0.25">
      <c r="A19" s="31"/>
      <c r="B19" s="5"/>
      <c r="C19" s="5"/>
      <c r="D19" s="5"/>
      <c r="E19" s="5"/>
      <c r="F19" s="5"/>
      <c r="G19" s="14"/>
      <c r="H19" s="14"/>
      <c r="I19" s="15"/>
    </row>
    <row r="20" spans="1:13" x14ac:dyDescent="0.25">
      <c r="A20" s="31" t="s">
        <v>14</v>
      </c>
      <c r="B20" s="5"/>
      <c r="C20" s="5"/>
      <c r="D20" s="5"/>
      <c r="E20" s="5"/>
      <c r="F20" s="5"/>
      <c r="G20" s="16"/>
      <c r="H20" s="14">
        <v>78.5</v>
      </c>
      <c r="I20" s="15">
        <f>$G20*H20/1000</f>
        <v>0</v>
      </c>
    </row>
    <row r="21" spans="1:13" x14ac:dyDescent="0.25">
      <c r="A21" s="31"/>
      <c r="B21" s="5"/>
      <c r="C21" s="5"/>
      <c r="D21" s="5"/>
      <c r="E21" s="5"/>
      <c r="F21" s="5"/>
      <c r="G21" s="14"/>
      <c r="H21" s="14"/>
      <c r="I21" s="15"/>
    </row>
    <row r="22" spans="1:13" x14ac:dyDescent="0.25">
      <c r="A22" s="31" t="s">
        <v>25</v>
      </c>
      <c r="B22" s="5"/>
      <c r="C22" s="5"/>
      <c r="D22" s="5" t="str">
        <f>IF($G22&gt;120,"Move Baggage Fwd.","")</f>
        <v/>
      </c>
      <c r="E22" s="5"/>
      <c r="F22" s="5"/>
      <c r="G22" s="16"/>
      <c r="H22" s="14">
        <v>95.83</v>
      </c>
      <c r="I22" s="15">
        <f>$G22*H22/1000</f>
        <v>0</v>
      </c>
    </row>
    <row r="23" spans="1:13" x14ac:dyDescent="0.25">
      <c r="A23" s="31"/>
      <c r="B23" s="5"/>
      <c r="C23" s="5"/>
      <c r="D23" s="5"/>
      <c r="E23" s="5"/>
      <c r="F23" s="5"/>
      <c r="G23" s="14"/>
      <c r="H23" s="14"/>
      <c r="I23" s="15"/>
    </row>
    <row r="24" spans="1:13" ht="15.75" thickBot="1" x14ac:dyDescent="0.3">
      <c r="A24" s="32"/>
      <c r="B24" s="9"/>
      <c r="C24" s="9"/>
      <c r="D24" s="9"/>
      <c r="E24" s="9"/>
      <c r="F24" s="9"/>
      <c r="G24" s="17"/>
      <c r="H24" s="17"/>
      <c r="I24" s="18"/>
    </row>
    <row r="25" spans="1:13" ht="15.75" thickBot="1" x14ac:dyDescent="0.3">
      <c r="A25" s="33" t="s">
        <v>16</v>
      </c>
      <c r="B25" s="19"/>
      <c r="C25" s="19"/>
      <c r="D25" s="19"/>
      <c r="E25" s="19"/>
      <c r="F25" s="19"/>
      <c r="G25" s="23">
        <f>SUM(G12,G14,G16,G18,G20,G22)</f>
        <v>1331</v>
      </c>
      <c r="H25" s="23">
        <f>I25*1000/G25</f>
        <v>37.431525169045834</v>
      </c>
      <c r="I25" s="24">
        <f>SUM(I12,I14,I16,I18,I20,I22)</f>
        <v>49.821359999999999</v>
      </c>
    </row>
    <row r="26" spans="1:13" ht="15.75" thickTop="1" x14ac:dyDescent="0.25">
      <c r="A26" s="31"/>
      <c r="B26" s="5"/>
      <c r="C26" s="5"/>
      <c r="D26" s="20" t="str">
        <f>IF(G25&gt;3100,"REDUCE WEIGHT","")</f>
        <v/>
      </c>
      <c r="E26" s="5"/>
      <c r="F26" s="5"/>
      <c r="G26" s="11" t="str">
        <f>IF(G25&gt;3100, G25-3100,"")</f>
        <v/>
      </c>
      <c r="H26" s="21" t="str">
        <f>IF(G25&gt;3100,"LBS. OVERWEIGHT","")</f>
        <v/>
      </c>
      <c r="I26" s="12"/>
    </row>
    <row r="27" spans="1:13" x14ac:dyDescent="0.25">
      <c r="A27" s="31" t="s">
        <v>17</v>
      </c>
      <c r="B27" s="5"/>
      <c r="C27" s="22"/>
      <c r="D27" s="5" t="s">
        <v>18</v>
      </c>
      <c r="E27" s="5"/>
      <c r="F27" s="5"/>
      <c r="G27" s="11"/>
      <c r="H27" s="11"/>
      <c r="I27" s="12"/>
    </row>
    <row r="28" spans="1:13" x14ac:dyDescent="0.25">
      <c r="A28" s="31"/>
      <c r="B28" s="5">
        <f>C27*13</f>
        <v>0</v>
      </c>
      <c r="C28" s="5" t="s">
        <v>19</v>
      </c>
      <c r="D28" s="5"/>
      <c r="E28" s="5"/>
      <c r="F28" s="5"/>
      <c r="G28" s="14">
        <f>B28*6</f>
        <v>0</v>
      </c>
      <c r="H28" s="14">
        <v>46.6</v>
      </c>
      <c r="I28" s="15">
        <f>G28*H28/1000</f>
        <v>0</v>
      </c>
    </row>
    <row r="29" spans="1:13" ht="15.75" thickBot="1" x14ac:dyDescent="0.3">
      <c r="A29" s="31"/>
      <c r="B29" s="5"/>
      <c r="C29" s="5"/>
      <c r="D29" s="5"/>
      <c r="E29" s="5"/>
      <c r="F29" s="5"/>
      <c r="G29" s="11"/>
      <c r="H29" s="11"/>
      <c r="I29" s="12"/>
    </row>
    <row r="30" spans="1:13" ht="15.75" thickBot="1" x14ac:dyDescent="0.3">
      <c r="A30" s="33" t="s">
        <v>20</v>
      </c>
      <c r="B30" s="19"/>
      <c r="C30" s="19"/>
      <c r="D30" s="19"/>
      <c r="E30" s="19"/>
      <c r="F30" s="19"/>
      <c r="G30" s="23">
        <f>G25-G28</f>
        <v>1331</v>
      </c>
      <c r="H30" s="23">
        <f>I30*1000/G30</f>
        <v>37.431525169045834</v>
      </c>
      <c r="I30" s="24">
        <f>I25-I28</f>
        <v>49.821359999999999</v>
      </c>
    </row>
    <row r="31" spans="1:13" ht="16.5" thickTop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3" ht="15.75" x14ac:dyDescent="0.25">
      <c r="A32" s="1"/>
      <c r="B32" s="1"/>
      <c r="C32" s="1"/>
      <c r="D32" s="1"/>
      <c r="E32" s="1"/>
      <c r="F32" s="1"/>
      <c r="G32" s="1"/>
      <c r="H32" s="1"/>
      <c r="I32" s="1"/>
    </row>
  </sheetData>
  <sheetProtection password="DC69" sheet="1" objects="1" scenarios="1" selectLockedCells="1"/>
  <mergeCells count="2">
    <mergeCell ref="F9:G9"/>
    <mergeCell ref="B9:C9"/>
  </mergeCells>
  <conditionalFormatting sqref="D26 G26:H26">
    <cfRule type="cellIs" dxfId="5" priority="6" operator="greaterThan">
      <formula>3100</formula>
    </cfRule>
  </conditionalFormatting>
  <conditionalFormatting sqref="G26">
    <cfRule type="cellIs" dxfId="4" priority="5" operator="greaterThan">
      <formula>0</formula>
    </cfRule>
  </conditionalFormatting>
  <conditionalFormatting sqref="D22">
    <cfRule type="cellIs" dxfId="3" priority="4" operator="greaterThan">
      <formula>120</formula>
    </cfRule>
  </conditionalFormatting>
  <conditionalFormatting sqref="G22">
    <cfRule type="cellIs" dxfId="0" priority="1" operator="greaterThan">
      <formula>120</formula>
    </cfRule>
  </conditionalFormatting>
  <pageMargins left="0.7" right="0.7" top="0.75" bottom="0.75" header="0.3" footer="0.3"/>
  <pageSetup orientation="landscape" r:id="rId1"/>
  <ignoredErrors>
    <ignoredError sqref="H25 H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Thomas</dc:creator>
  <cp:lastModifiedBy>Curt Thomas</cp:lastModifiedBy>
  <cp:lastPrinted>2012-10-21T20:00:07Z</cp:lastPrinted>
  <dcterms:created xsi:type="dcterms:W3CDTF">2012-10-13T17:12:37Z</dcterms:created>
  <dcterms:modified xsi:type="dcterms:W3CDTF">2012-10-21T20:02:23Z</dcterms:modified>
</cp:coreProperties>
</file>